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Sheet1" sheetId="1" r:id="rId1"/>
    <sheet name="Sheet2" sheetId="2" r:id="rId2"/>
    <sheet name="Sheet3" sheetId="3" r:id="rId3"/>
  </sheets>
  <definedNames>
    <definedName name="kgCO2perKWh">'Sheet1'!$B$36</definedName>
    <definedName name="endTerrace">'Sheet1'!$B$14</definedName>
    <definedName name="doubleGlazing">'Sheet1'!$B$15</definedName>
    <definedName name="wattsPerKNow">'Sheet1'!$E$12</definedName>
    <definedName name="gasBillPerYear">'Sheet1'!$B$16</definedName>
    <definedName name="costPerWPerK">'Sheet1'!$B$38</definedName>
    <definedName name="totalLossPerK">'Sheet1'!$E$12</definedName>
    <definedName name="sideExtension">'Sheet1'!$B$17</definedName>
    <definedName name="thermostatSetting">'Sheet1'!$B$18</definedName>
    <definedName name="heatHours">'Sheet1'!$B$19</definedName>
  </definedNames>
  <calcPr fullCalcOnLoad="1"/>
</workbook>
</file>

<file path=xl/sharedStrings.xml><?xml version="1.0" encoding="utf-8"?>
<sst xmlns="http://schemas.openxmlformats.org/spreadsheetml/2006/main" count="53" uniqueCount="48">
  <si>
    <t>Type</t>
  </si>
  <si>
    <t>Area</t>
  </si>
  <si>
    <t>U-value now</t>
  </si>
  <si>
    <t>U-value with achievable insulation</t>
  </si>
  <si>
    <t>Loss per K</t>
  </si>
  <si>
    <t>Loss per K with insulation</t>
  </si>
  <si>
    <t>Saving per K</t>
  </si>
  <si>
    <t>Cost saving on gas (£/year)</t>
  </si>
  <si>
    <t>Building regs U-value required</t>
  </si>
  <si>
    <t>Percent of total loss</t>
  </si>
  <si>
    <r>
      <t>m</t>
    </r>
    <r>
      <rPr>
        <b/>
        <vertAlign val="superscript"/>
        <sz val="10"/>
        <rFont val="Arial"/>
        <family val="2"/>
      </rPr>
      <t>2</t>
    </r>
  </si>
  <si>
    <r>
      <t>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K</t>
    </r>
  </si>
  <si>
    <t>W</t>
  </si>
  <si>
    <t>Cavity wall (most brickwork)</t>
  </si>
  <si>
    <t>Black wood on blockwork</t>
  </si>
  <si>
    <t>Windows</t>
  </si>
  <si>
    <t>Solid walls (downstairs loo?)</t>
  </si>
  <si>
    <t>Roof</t>
  </si>
  <si>
    <t>0.2 or 0.16</t>
  </si>
  <si>
    <t>Floor</t>
  </si>
  <si>
    <t>Extension roof</t>
  </si>
  <si>
    <t>Draughts (big guess)</t>
  </si>
  <si>
    <t>TOTAL</t>
  </si>
  <si>
    <t>End Terrace?</t>
  </si>
  <si>
    <t>Heat load 10C outside (W):</t>
  </si>
  <si>
    <t>Double glazed windows?</t>
  </si>
  <si>
    <t>kWH/day</t>
  </si>
  <si>
    <t>Gas bill per year</t>
  </si>
  <si>
    <t>Side extension (#14, #18)</t>
  </si>
  <si>
    <t>Heat load 5C outside (W):</t>
  </si>
  <si>
    <t>Thermostat setting (C)</t>
  </si>
  <si>
    <t>Heat hours per day</t>
  </si>
  <si>
    <t>Kg CO2</t>
  </si>
  <si>
    <t>The loss due to air infiltration (draughts) is guesswork – this can be a big cost</t>
  </si>
  <si>
    <t>All U values are estimates from published data</t>
  </si>
  <si>
    <t>Actual energy consumption for number 2 measured in late Jan 2008: 98kWh/day at 5C outside temp.</t>
  </si>
  <si>
    <t>Savings assume that the entire house is heated to the same temperature</t>
  </si>
  <si>
    <t>If existing windows are double-glazed we assume U=2.8. With the best modern PVC or wooden framed windows we might achieve U=1.6</t>
  </si>
  <si>
    <t>Original Cedar Chase windows probably have a U value around 4.3</t>
  </si>
  <si>
    <t>Floor U value calculation</t>
  </si>
  <si>
    <t>House</t>
  </si>
  <si>
    <t>Loo/lobby</t>
  </si>
  <si>
    <t>Combined</t>
  </si>
  <si>
    <t>Exposed floor perimeter (m)</t>
  </si>
  <si>
    <t>Floor area (m2)</t>
  </si>
  <si>
    <t>Floor U value</t>
  </si>
  <si>
    <t>Kg CO2 per KWh gas</t>
  </si>
  <si>
    <t>Yearly cost per W per 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</si>
</sst>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3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right"/>
    </xf>
    <xf numFmtId="166" fontId="0" fillId="2" borderId="0" xfId="0" applyNumberFormat="1" applyFill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164" fontId="0" fillId="3" borderId="1" xfId="0" applyFont="1" applyFill="1" applyBorder="1" applyAlignment="1">
      <alignment/>
    </xf>
    <xf numFmtId="166" fontId="0" fillId="3" borderId="2" xfId="0" applyNumberFormat="1" applyFill="1" applyBorder="1" applyAlignment="1">
      <alignment/>
    </xf>
    <xf numFmtId="166" fontId="0" fillId="3" borderId="3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4" fontId="0" fillId="2" borderId="0" xfId="0" applyFill="1" applyAlignment="1">
      <alignment/>
    </xf>
    <xf numFmtId="164" fontId="0" fillId="3" borderId="4" xfId="0" applyFont="1" applyFill="1" applyBorder="1" applyAlignment="1">
      <alignment/>
    </xf>
    <xf numFmtId="166" fontId="0" fillId="3" borderId="0" xfId="0" applyNumberFormat="1" applyFill="1" applyAlignment="1">
      <alignment/>
    </xf>
    <xf numFmtId="166" fontId="0" fillId="3" borderId="5" xfId="0" applyNumberFormat="1" applyFill="1" applyBorder="1" applyAlignment="1">
      <alignment/>
    </xf>
    <xf numFmtId="164" fontId="0" fillId="3" borderId="6" xfId="0" applyFont="1" applyFill="1" applyBorder="1" applyAlignment="1">
      <alignment/>
    </xf>
    <xf numFmtId="164" fontId="0" fillId="3" borderId="7" xfId="0" applyFill="1" applyBorder="1" applyAlignment="1">
      <alignment/>
    </xf>
    <xf numFmtId="164" fontId="0" fillId="3" borderId="8" xfId="0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Alignment="1">
      <alignment/>
    </xf>
    <xf numFmtId="164" fontId="0" fillId="0" borderId="9" xfId="0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1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G24" sqref="G24"/>
    </sheetView>
  </sheetViews>
  <sheetFormatPr defaultColWidth="12.57421875" defaultRowHeight="12.75"/>
  <cols>
    <col min="1" max="1" width="23.8515625" style="0" customWidth="1"/>
    <col min="2" max="2" width="10.28125" style="0" customWidth="1"/>
    <col min="3" max="3" width="11.57421875" style="0" customWidth="1"/>
    <col min="4" max="4" width="23.57421875" style="0" customWidth="1"/>
    <col min="5" max="5" width="11.57421875" style="0" customWidth="1"/>
    <col min="6" max="6" width="14.421875" style="0" customWidth="1"/>
    <col min="7" max="9" width="11.57421875" style="0" customWidth="1"/>
    <col min="10" max="10" width="0" style="0" hidden="1" customWidth="1"/>
    <col min="11" max="16384" width="11.57421875" style="0" customWidth="1"/>
  </cols>
  <sheetData>
    <row r="1" spans="1:10" s="3" customFormat="1" ht="36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9" s="5" customFormat="1" ht="12">
      <c r="A2" s="4"/>
      <c r="B2" s="4" t="s">
        <v>10</v>
      </c>
      <c r="C2" s="4" t="s">
        <v>11</v>
      </c>
      <c r="D2" s="4" t="s">
        <v>11</v>
      </c>
      <c r="E2" s="4" t="s">
        <v>12</v>
      </c>
      <c r="F2" s="4" t="s">
        <v>12</v>
      </c>
      <c r="G2" s="4" t="s">
        <v>12</v>
      </c>
      <c r="H2" s="4"/>
      <c r="I2" s="4" t="s">
        <v>11</v>
      </c>
    </row>
    <row r="4" spans="1:10" ht="11.25">
      <c r="A4" t="s">
        <v>13</v>
      </c>
      <c r="B4" s="6">
        <f>IF((endTerrace),75,52)</f>
        <v>52</v>
      </c>
      <c r="C4">
        <v>1.6</v>
      </c>
      <c r="D4">
        <v>0.5</v>
      </c>
      <c r="E4" s="7">
        <f>B4*C4</f>
        <v>83.2</v>
      </c>
      <c r="F4" s="7">
        <f>B4*D4</f>
        <v>26</v>
      </c>
      <c r="G4" s="7">
        <f>E4-F4</f>
        <v>57.2</v>
      </c>
      <c r="H4" s="7">
        <f>G4*costPerWPerK</f>
        <v>73.54075597840063</v>
      </c>
      <c r="I4" s="8">
        <v>0.30000000000000004</v>
      </c>
      <c r="J4" s="6">
        <f>100*E4/totalLossPerK</f>
        <v>17.828062055369845</v>
      </c>
    </row>
    <row r="5" spans="1:10" ht="11.25">
      <c r="A5" t="s">
        <v>14</v>
      </c>
      <c r="B5">
        <v>30</v>
      </c>
      <c r="C5">
        <v>2.5</v>
      </c>
      <c r="D5">
        <v>0.30000000000000004</v>
      </c>
      <c r="E5" s="7">
        <f>B5*C5</f>
        <v>75</v>
      </c>
      <c r="F5" s="7">
        <f>B5*D5</f>
        <v>9.000000000000002</v>
      </c>
      <c r="G5" s="7">
        <f>E5-F5</f>
        <v>66</v>
      </c>
      <c r="H5" s="7">
        <f>G5*costPerWPerK</f>
        <v>84.8547184366161</v>
      </c>
      <c r="I5" s="8">
        <v>0.30000000000000004</v>
      </c>
      <c r="J5" s="6">
        <f>100*E5/totalLossPerK</f>
        <v>16.07096940087426</v>
      </c>
    </row>
    <row r="6" spans="1:10" ht="11.25">
      <c r="A6" t="s">
        <v>15</v>
      </c>
      <c r="B6" s="6">
        <f>IF(sideExtension,25,20)</f>
        <v>20</v>
      </c>
      <c r="C6" s="6">
        <f>(doubleGlazing*2.8)+((1-doubleGlazing)*4.3)</f>
        <v>2.8</v>
      </c>
      <c r="D6">
        <v>1.8</v>
      </c>
      <c r="E6" s="7">
        <f>B6*C6</f>
        <v>56</v>
      </c>
      <c r="F6" s="7">
        <f>B6*D6</f>
        <v>36</v>
      </c>
      <c r="G6" s="7">
        <f>E6-F6</f>
        <v>20</v>
      </c>
      <c r="H6" s="7">
        <f>G6*costPerWPerK</f>
        <v>25.713551041398816</v>
      </c>
      <c r="I6" s="8">
        <v>1.8</v>
      </c>
      <c r="J6" s="6">
        <f>100*E6/totalLossPerK</f>
        <v>11.999657152652782</v>
      </c>
    </row>
    <row r="7" spans="1:10" ht="11.25">
      <c r="A7" t="s">
        <v>16</v>
      </c>
      <c r="B7">
        <v>8</v>
      </c>
      <c r="C7">
        <v>2.5</v>
      </c>
      <c r="D7">
        <v>0.5</v>
      </c>
      <c r="E7" s="7">
        <f>B7*C7</f>
        <v>20</v>
      </c>
      <c r="F7" s="7">
        <f>B7*D7</f>
        <v>4</v>
      </c>
      <c r="G7" s="7">
        <f>E7-F7</f>
        <v>16</v>
      </c>
      <c r="H7" s="7">
        <f>G7*costPerWPerK</f>
        <v>20.570840833119053</v>
      </c>
      <c r="I7" s="8">
        <v>0.30000000000000004</v>
      </c>
      <c r="J7" s="6">
        <f>100*E7/totalLossPerK</f>
        <v>4.2855918402331366</v>
      </c>
    </row>
    <row r="8" spans="1:10" ht="11.25">
      <c r="A8" t="s">
        <v>17</v>
      </c>
      <c r="B8">
        <v>48</v>
      </c>
      <c r="C8">
        <v>2</v>
      </c>
      <c r="D8">
        <v>0.2</v>
      </c>
      <c r="E8" s="7">
        <f>B8*C8</f>
        <v>96</v>
      </c>
      <c r="F8" s="7">
        <f>B8*D8</f>
        <v>9.600000000000001</v>
      </c>
      <c r="G8" s="7">
        <f>E8-F8</f>
        <v>86.4</v>
      </c>
      <c r="H8" s="7">
        <f>G8*costPerWPerK</f>
        <v>111.08254049884289</v>
      </c>
      <c r="I8" s="8" t="s">
        <v>18</v>
      </c>
      <c r="J8" s="6">
        <f>100*E8/totalLossPerK</f>
        <v>20.570840833119053</v>
      </c>
    </row>
    <row r="9" spans="1:10" ht="11.25">
      <c r="A9" t="s">
        <v>19</v>
      </c>
      <c r="B9" s="6">
        <f>IF(sideExtension,62,48)</f>
        <v>48</v>
      </c>
      <c r="C9">
        <v>0.76</v>
      </c>
      <c r="D9">
        <v>0.76</v>
      </c>
      <c r="E9" s="7">
        <f>B9*C9</f>
        <v>36.480000000000004</v>
      </c>
      <c r="F9" s="7">
        <f>B9*D9</f>
        <v>36.480000000000004</v>
      </c>
      <c r="G9" s="7">
        <f>E9-F9</f>
        <v>0</v>
      </c>
      <c r="H9" s="7">
        <f>G9*costPerWPerK</f>
        <v>0</v>
      </c>
      <c r="I9" s="8">
        <v>0.22</v>
      </c>
      <c r="J9" s="6">
        <f>100*E9/totalLossPerK</f>
        <v>7.816919516585242</v>
      </c>
    </row>
    <row r="10" spans="1:9" ht="11.25">
      <c r="A10" t="s">
        <v>20</v>
      </c>
      <c r="B10" s="6">
        <f>IF(sideExtension,14,0)</f>
        <v>0</v>
      </c>
      <c r="C10">
        <v>3</v>
      </c>
      <c r="D10">
        <v>0.2</v>
      </c>
      <c r="E10" s="7">
        <f>B10*C10</f>
        <v>0</v>
      </c>
      <c r="F10" s="7">
        <f>B10*D10</f>
        <v>0</v>
      </c>
      <c r="G10" s="7">
        <f>E10-F10</f>
        <v>0</v>
      </c>
      <c r="H10" s="7">
        <f>G10*costPerWPerK</f>
        <v>0</v>
      </c>
      <c r="I10" s="8">
        <v>0.2</v>
      </c>
    </row>
    <row r="11" spans="1:10" ht="11.25">
      <c r="A11" t="s">
        <v>21</v>
      </c>
      <c r="E11" s="9">
        <v>100</v>
      </c>
      <c r="F11" s="9">
        <v>40</v>
      </c>
      <c r="G11" s="7">
        <f>E11-F11</f>
        <v>60</v>
      </c>
      <c r="H11" s="7">
        <f>G11*costPerWPerK</f>
        <v>77.14065312419645</v>
      </c>
      <c r="J11" s="6">
        <f>100*E11/totalLossPerK</f>
        <v>21.42795920116568</v>
      </c>
    </row>
    <row r="12" spans="4:10" ht="11.25">
      <c r="D12" s="10" t="s">
        <v>22</v>
      </c>
      <c r="E12" s="11">
        <f>SUM(E4:E11)</f>
        <v>466.68</v>
      </c>
      <c r="F12" s="11">
        <f>SUM(F4:F9)</f>
        <v>121.08000000000001</v>
      </c>
      <c r="G12" s="11">
        <f>SUM(G4:G11)</f>
        <v>305.6</v>
      </c>
      <c r="H12" s="11">
        <f>G12*costPerWPerK</f>
        <v>392.90305991257395</v>
      </c>
      <c r="J12" s="6">
        <f>SUM(J4:J11)</f>
        <v>100</v>
      </c>
    </row>
    <row r="13" spans="5:8" ht="11.25">
      <c r="E13" s="7"/>
      <c r="F13" s="7"/>
      <c r="G13" s="7"/>
      <c r="H13" s="7"/>
    </row>
    <row r="14" spans="1:8" ht="11.25">
      <c r="A14" t="s">
        <v>23</v>
      </c>
      <c r="B14" s="12">
        <v>0</v>
      </c>
      <c r="D14" s="13" t="s">
        <v>24</v>
      </c>
      <c r="E14" s="14">
        <f>E12*(thermostatSetting-10)</f>
        <v>5600.16</v>
      </c>
      <c r="F14" s="14">
        <f>F12*(thermostatSetting-10)</f>
        <v>1452.96</v>
      </c>
      <c r="G14" s="15">
        <f>E14-F14</f>
        <v>4147.2</v>
      </c>
      <c r="H14" s="16"/>
    </row>
    <row r="15" spans="1:8" ht="11.25">
      <c r="A15" t="s">
        <v>25</v>
      </c>
      <c r="B15" s="17">
        <v>1</v>
      </c>
      <c r="D15" s="18" t="s">
        <v>26</v>
      </c>
      <c r="E15" s="19">
        <f>E14*heatHours/1000</f>
        <v>84.0024</v>
      </c>
      <c r="F15" s="19">
        <f>F14*heatHours/1000</f>
        <v>21.794400000000003</v>
      </c>
      <c r="G15" s="20">
        <f>E15-F15</f>
        <v>62.20799999999999</v>
      </c>
      <c r="H15" s="16"/>
    </row>
    <row r="16" spans="1:8" ht="11.25">
      <c r="A16" t="s">
        <v>27</v>
      </c>
      <c r="B16" s="17">
        <v>600</v>
      </c>
      <c r="D16" s="18"/>
      <c r="E16" s="19"/>
      <c r="F16" s="19"/>
      <c r="G16" s="20"/>
      <c r="H16" s="16"/>
    </row>
    <row r="17" spans="1:8" ht="11.25">
      <c r="A17" t="s">
        <v>28</v>
      </c>
      <c r="B17" s="17">
        <v>0</v>
      </c>
      <c r="D17" s="18" t="s">
        <v>29</v>
      </c>
      <c r="E17" s="14">
        <f>E12*(thermostatSetting-5)</f>
        <v>7933.56</v>
      </c>
      <c r="F17" s="14">
        <f>F12*(thermostatSetting-5)</f>
        <v>2058.36</v>
      </c>
      <c r="G17" s="15">
        <f>E17-F17</f>
        <v>5875.200000000001</v>
      </c>
      <c r="H17" s="16"/>
    </row>
    <row r="18" spans="1:8" ht="11.25">
      <c r="A18" t="s">
        <v>30</v>
      </c>
      <c r="B18" s="17">
        <v>22</v>
      </c>
      <c r="D18" s="18" t="s">
        <v>26</v>
      </c>
      <c r="E18" s="19">
        <f>E17*heatHours/1000</f>
        <v>119.00340000000001</v>
      </c>
      <c r="F18" s="19">
        <f>F17*heatHours/1000</f>
        <v>30.875400000000003</v>
      </c>
      <c r="G18" s="20">
        <f>G17*15/1000</f>
        <v>88.12800000000001</v>
      </c>
      <c r="H18" s="16"/>
    </row>
    <row r="19" spans="1:8" ht="11.25">
      <c r="A19" t="s">
        <v>31</v>
      </c>
      <c r="B19" s="17">
        <v>15</v>
      </c>
      <c r="D19" s="21" t="s">
        <v>32</v>
      </c>
      <c r="E19" s="22">
        <f>E18*kgCO2perKWh</f>
        <v>24.514700400000006</v>
      </c>
      <c r="F19" s="22">
        <f>F18*kgCO2perKWh</f>
        <v>6.360332400000001</v>
      </c>
      <c r="G19" s="23">
        <f>G18*kgCO2perKWh</f>
        <v>18.154368000000005</v>
      </c>
      <c r="H19" s="24"/>
    </row>
    <row r="20" spans="2:8" ht="11.25">
      <c r="B20" s="25"/>
      <c r="D20" s="26"/>
      <c r="E20" s="27"/>
      <c r="F20" s="27"/>
      <c r="G20" s="28"/>
      <c r="H20" s="24"/>
    </row>
    <row r="21" ht="11.25">
      <c r="A21" t="s">
        <v>33</v>
      </c>
    </row>
    <row r="22" ht="11.25">
      <c r="A22" t="s">
        <v>34</v>
      </c>
    </row>
    <row r="24" ht="11.25">
      <c r="A24" t="s">
        <v>35</v>
      </c>
    </row>
    <row r="25" ht="11.25">
      <c r="A25" t="s">
        <v>36</v>
      </c>
    </row>
    <row r="27" ht="11.25">
      <c r="A27" t="s">
        <v>37</v>
      </c>
    </row>
    <row r="28" ht="11.25">
      <c r="A28" t="s">
        <v>38</v>
      </c>
    </row>
    <row r="30" spans="1:4" ht="11.25">
      <c r="A30" s="10" t="s">
        <v>39</v>
      </c>
      <c r="B30" t="s">
        <v>40</v>
      </c>
      <c r="C30" t="s">
        <v>41</v>
      </c>
      <c r="D30" t="s">
        <v>42</v>
      </c>
    </row>
    <row r="31" spans="1:4" ht="11.25">
      <c r="A31" t="s">
        <v>43</v>
      </c>
      <c r="B31">
        <v>22</v>
      </c>
      <c r="C31">
        <v>6</v>
      </c>
      <c r="D31">
        <v>28</v>
      </c>
    </row>
    <row r="32" spans="1:4" ht="11.25">
      <c r="A32" t="s">
        <v>44</v>
      </c>
      <c r="B32">
        <v>48</v>
      </c>
      <c r="C32">
        <v>4</v>
      </c>
      <c r="D32">
        <v>52</v>
      </c>
    </row>
    <row r="33" spans="1:4" ht="11.25">
      <c r="A33" t="s">
        <v>45</v>
      </c>
      <c r="B33" s="6">
        <f>0.05+(1.65*(B31/B32))-(0.6*(B31/B32)*(B31/B32))</f>
        <v>0.6802083333333333</v>
      </c>
      <c r="C33" s="6">
        <f>0.05+(1.65*(C31/C32))-(0.6*(C31/C32)*(C31/C32))</f>
        <v>1.1749999999999994</v>
      </c>
      <c r="D33" s="6">
        <f>0.05+(1.65*(D31/D32))-(0.6*(D31/D32)*(D31/D32))</f>
        <v>0.7644970414201183</v>
      </c>
    </row>
    <row r="36" spans="1:2" ht="11.25">
      <c r="A36" t="s">
        <v>46</v>
      </c>
      <c r="B36">
        <v>0.20600000000000002</v>
      </c>
    </row>
    <row r="38" spans="1:2" ht="11.25">
      <c r="A38" t="s">
        <v>47</v>
      </c>
      <c r="B38" s="6">
        <f>gasBillPerYear/wattsPerKNow</f>
        <v>1.2856775520699408</v>
      </c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Findlay</cp:lastModifiedBy>
  <dcterms:created xsi:type="dcterms:W3CDTF">2008-11-02T14:40:31Z</dcterms:created>
  <dcterms:modified xsi:type="dcterms:W3CDTF">2008-11-02T14:56:09Z</dcterms:modified>
  <cp:category/>
  <cp:version/>
  <cp:contentType/>
  <cp:contentStatus/>
  <cp:revision>4</cp:revision>
</cp:coreProperties>
</file>